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 2" sheetId="1" r:id="rId1"/>
  </sheets>
  <definedNames>
    <definedName name="_xlnm.Print_Area" localSheetId="0">'2012 2'!$A$4:$F$161</definedName>
  </definedNames>
  <calcPr fullCalcOnLoad="1" refMode="R1C1"/>
</workbook>
</file>

<file path=xl/sharedStrings.xml><?xml version="1.0" encoding="utf-8"?>
<sst xmlns="http://schemas.openxmlformats.org/spreadsheetml/2006/main" count="188" uniqueCount="158">
  <si>
    <t>При выполнении мероприятий по концу года сложилась экономия</t>
  </si>
  <si>
    <t>Долгосрочная целевая программа "Модернизация образования на территории   МОГО "Ухта"  (2011-2015 годы)"</t>
  </si>
  <si>
    <t>Долгосрочная целевая программа "Обеспечение жильем молодых семей  (2011-2012 годы)"</t>
  </si>
  <si>
    <t>Предоставление молодым семьям, нуждающимся в улучшении жилищных условий, являющихся участниками подпрограммы "Обеспечение жильем молодых семей" социальных выплат на приобретение жилья</t>
  </si>
  <si>
    <t>Проведение муниципального этапа Всероссийской предметной олимпиады школьников</t>
  </si>
  <si>
    <t>Направление молодежи, руководителей и участников детских и молодежных общественных организаций на республиканские, межрегиональные и всероссийские обучающие и конкурсные мероприятия</t>
  </si>
  <si>
    <t>Совершенствование системы поддержки талантливых молодых людей и высокопрофессиональных специалистов по работе с молодежью, присуждение премий</t>
  </si>
  <si>
    <t>Сопровождение информационного портала, освещающего мероприятия по реализации молодежной политики на территории МОГО "Ухта"</t>
  </si>
  <si>
    <t xml:space="preserve">Укрепление и развитие материально-технической базы профильных, палаточных лагерей, лагерей труда и отдыха ( приобретение снаряжения,оборудования,инвентаря,формы) (военно-полевой лагерь имени Героя России А.И.Алексеева,туристический палаточный лагерь " Крохаль",профильный лагерь " Лидер", трудовой отряд руководителя администрации) </t>
  </si>
  <si>
    <t>Организация и проведение детско-юношеской спартакиады МОГО "Ухта" (среди учащихся общеобразовательных учреждений, детских домов и школ-интернатов, учреждений начального и среднего профессионального образования, спортивных школ)</t>
  </si>
  <si>
    <t>Долгосрочная целевая программа "Развитие физической культуры и  спорта  МОГО "Ухта" 
на 2011-2012 гг."</t>
  </si>
  <si>
    <t>Ведомственная целевая программа "Молодежь г. Ухты (2011-2013 годы)</t>
  </si>
  <si>
    <t>Замена отделочных материалов на негорючие</t>
  </si>
  <si>
    <t>Оборудование эвакуационных выходов</t>
  </si>
  <si>
    <t>Долгосрочная целевая программа "Социальная поддержка инвалидов и обеспечение их среды жизнедеятельности на 2011-2012г.г."</t>
  </si>
  <si>
    <t xml:space="preserve"> Формирование банка данных очередности детей для устройства детей в дошкольные образовательные учреждения</t>
  </si>
  <si>
    <t xml:space="preserve"> Создание педагогической системы работы с одаренными детьми в рамках образовательного пространства ДОУ на основе современных методик и технологий обучения, воспитания и развития личности ребенка-дошкольника, в том числе методическое обеспечение по созданию условий для развития поддержки одаренных детей (приобретение развивающих игр, энциклопедий, видеотек, приобретение призов и подарков)</t>
  </si>
  <si>
    <t xml:space="preserve"> Создание в детских садах игротек, комнат психологической разгрузки, сенсорных комнат.</t>
  </si>
  <si>
    <t>Организация и проведение общегородских мероприятий с детьми дошкольного возраста и педагогами ДОУ  воспитатель года, конкурс зимних участков, конкурс лыжных гонок, музыкальное творчество дошкольников веселые эстафеты, конкурс по экологии, интеллектуальный марафон.</t>
  </si>
  <si>
    <t xml:space="preserve"> Продолжение работы по  организации экспериментальных площадок, муниципальных ресурсных центров, содействие в создании республиканских ресурсных центров для обработки новых образовательных програм, апробации инновационных педагогических технологий и методическое сопровождение их деятельности профессорско-преподавательским составом учреждений высшего профессионального образования</t>
  </si>
  <si>
    <t>Оборудование кабинетов и создание лабораторий по профилям в учреждениях образования (кабинеты математики, географии, химии, физики, биологии, ОБЖ, иностранного языка)</t>
  </si>
  <si>
    <t xml:space="preserve"> Оборудование кабинета профориентационной работы (в рамках муниципального эксперимента на базе муниципальной экспериментальной площадки МОУ "ГПЛ" </t>
  </si>
  <si>
    <t xml:space="preserve"> Приобретение современных компьютерных классов</t>
  </si>
  <si>
    <t xml:space="preserve"> Приобретение интерактивных досок</t>
  </si>
  <si>
    <t xml:space="preserve"> Подключение ОУ к высокоскоростному доступу сети Интернет и оплата каналов сети Интернет</t>
  </si>
  <si>
    <t xml:space="preserve"> Подключение компьютерного оборудования ОУ учреждений в единую локальную сеть.</t>
  </si>
  <si>
    <t xml:space="preserve"> Организация и проведение курсов повышения квалификации педагогических работников</t>
  </si>
  <si>
    <t xml:space="preserve">Проведение городских конкурсов профессионального мастерства : "Лучшая школа Республики", "Лидер в образовании" грантовая поддержка педагогов-новаторов "Лидер в образовании" </t>
  </si>
  <si>
    <t xml:space="preserve"> Оснащение пищеблоков  ОУ современным технологическим оборудованием</t>
  </si>
  <si>
    <t xml:space="preserve"> Сохранение и развитие сети различных видов муниципальных ДОУ с учетом потребности населения МОГО "Ухта"  совершенствование МТБ учреждений: строительство и ремонт прогулочных веранд</t>
  </si>
  <si>
    <t xml:space="preserve"> Оборудование спортивных залов, площадок ОУ в соответствии с современными требованиями</t>
  </si>
  <si>
    <t xml:space="preserve"> Укрепление МТБ учреждений дополнительного образования детей в  соответствии с современными требованиями</t>
  </si>
  <si>
    <t xml:space="preserve"> Выплата дополнительных стипендий студентам на основе соглашений при условии  возвращения молодого специалиста на работу в учреждения муниципалитета</t>
  </si>
  <si>
    <t xml:space="preserve"> Введение муниципальных грантов для  молодых специалистов, прибывших в ОУ  образования</t>
  </si>
  <si>
    <t>Приведение медицинских кабинетов, изоляторов в соответствие с санитарно-эпидемиологическими требованиями (текущий ремонт)</t>
  </si>
  <si>
    <t>Развитие психолого-педагогического сопровождения процессов обучения и воспитания обучающихся (комплектование сенсорных комнат, комнат психологической разгрузки)</t>
  </si>
  <si>
    <t>Оснащение кабинетов коми языка и  приобретение  интерактивных досок для них</t>
  </si>
  <si>
    <t>Обеспечение доступности дополнительного образования детей в соответствии с потребностями населения</t>
  </si>
  <si>
    <t>Приобретение для образовательных учреждений ученических столов, ученических стульев, школьных досок</t>
  </si>
  <si>
    <t xml:space="preserve"> Внедрение механизмов, способствующих развитию экономической самостоятельности образовательных учреждений; комплектование рабочих мест бухгалтеров</t>
  </si>
  <si>
    <t xml:space="preserve"> Организация дополнительных мест в дошкольных образовательных учреждениях за счет профильного использования ранее закрытых помещений в ДОУ </t>
  </si>
  <si>
    <t>Оснащение игровых и спортивных площадок дошкольных образовательных учреждений</t>
  </si>
  <si>
    <t>Проведение энергетических обследований зданий, строений, сооружений;  разработка энергетического паспорта на все объекты</t>
  </si>
  <si>
    <t xml:space="preserve">Экономия сложилась, в связи с отменой мероприятий  запланированых в декабре 2012 года </t>
  </si>
  <si>
    <t>Проведение СМР по обустройству пандуса в МОУ "СОШ № 21 с углубленным изучением отдельных предметов"</t>
  </si>
  <si>
    <t>Приобретение дверей для обустройства входной группы в   МОУ "СОШ № 21 с углубленным изучением отдельных предметов"</t>
  </si>
  <si>
    <t>Обустройство специализированного санузла по современным стандартам в  МОУ "СОШ № 21 с углубленным изучением отдельных предметов" и в МОУ "СОШ № 9"</t>
  </si>
  <si>
    <t>Расширение эвакуационных выходов</t>
  </si>
  <si>
    <t>Приобретение и перезарядка огнетушителей</t>
  </si>
  <si>
    <t>Приобретение и установка металических пожарных шкафов</t>
  </si>
  <si>
    <t xml:space="preserve">Код формы по ОКУД </t>
  </si>
  <si>
    <t>Всего</t>
  </si>
  <si>
    <t>0503166</t>
  </si>
  <si>
    <t>Наименование мероприятий</t>
  </si>
  <si>
    <t>Исполнено, руб</t>
  </si>
  <si>
    <t>Причины отклонения</t>
  </si>
  <si>
    <t xml:space="preserve"> Организация временной занятости несовершеннолетних в летний период </t>
  </si>
  <si>
    <t>Организация круглогодичного оздоровления, отдыха и труда детей и подростков</t>
  </si>
  <si>
    <t>в том числе</t>
  </si>
  <si>
    <t>Проведение мероприятий по популяризации государственных символов России и Республики Коми</t>
  </si>
  <si>
    <t>Обучение плаванию учащихся младших классов образовательных учреждений</t>
  </si>
  <si>
    <t>в том числе по  подпрограммам</t>
  </si>
  <si>
    <t>Наименование программы, подпрограммы</t>
  </si>
  <si>
    <t>Код целевой статьи расходов по БК</t>
  </si>
  <si>
    <t>Утверждено бюджетной росписью с учетом изменений , руб</t>
  </si>
  <si>
    <t>Проведение детских семейных праздников: Международный день защиты детей (01.06.)</t>
  </si>
  <si>
    <t>Организация и проведение Спартакиады допризывной и призывной молодежи МОГО "Ухта"</t>
  </si>
  <si>
    <t>Ведомственная целевая программа "Обеспечение квалифицированными кадрами дошкольных образовательных учреждений города Ухты на 2012-2013 годы)</t>
  </si>
  <si>
    <t>Долгосрочная целевая программа "Культура г. Ухты  на 2012-2014 годы</t>
  </si>
  <si>
    <t>Учебно-полевые сборы юношей призывного возраста 10 классов</t>
  </si>
  <si>
    <t>Конкурс "Безопасное колесо"</t>
  </si>
  <si>
    <t>Поощрение победителей иных городских конкурсов патриотической направленности среди школьников</t>
  </si>
  <si>
    <t>Проведение городских спортивных игр "Зарница", "Орленок", спортивных состязаний "Школа безопасности" не входящих в учебный стандарт</t>
  </si>
  <si>
    <t>Организация участия в республиканских военно-спортивных играх "Зарница", "Орленок", "Безопасное колесо"</t>
  </si>
  <si>
    <t>Экономия сложилась в связи с тем, что в 2012 году не все  семьи успели приобрести квартиры.</t>
  </si>
  <si>
    <t>Долгосрочная целевая программа "Укрепление правопорядка и общественной безопастности  в  МОГО " Ухта" на  2012-2013 годы"</t>
  </si>
  <si>
    <t xml:space="preserve"> Оформление в рекреациях ОУ мини-улиц в целях обучения детей правилами дорожного движения</t>
  </si>
  <si>
    <t>Оборудование в фойе ОУ, кабинетов ОБЖ наглядной агитации по правилам дорожного движения</t>
  </si>
  <si>
    <t xml:space="preserve"> Установка при въезде на территорию ОУ знака "Въезд запрещен"</t>
  </si>
  <si>
    <t xml:space="preserve"> Установка и ремонт ограждений, ворот и калиток по периметру территорий ОУ</t>
  </si>
  <si>
    <t xml:space="preserve"> Оборудование системой видеонаблюдения объектов с массовым пребыванием людей</t>
  </si>
  <si>
    <t>Приобретение для нужд отрядов юных инспекторов движение оргтехники, фотоаппаратов, велосипедов, плакатов, дорожных знаков, литературы, канцтоваров, формы, других атрибутов с целью обеспечения их деятельности по обучению детей правилам дорожного движения. Проведение городских акций по пропаганде безопасности дорожного движения.</t>
  </si>
  <si>
    <t xml:space="preserve"> Обустройство школьных автобусов системами связи и слежения ГЛОНАСС</t>
  </si>
  <si>
    <t>Переоборудование, ремонт, техническое обслуживание, приобретение запчастей для автотранспорта образовательных учреждений</t>
  </si>
  <si>
    <t xml:space="preserve"> Оборудование объектов образования охранной, тревожной, пожарной сигнализацией, средствами контроля доступа и экстренной связи, домофонами. тревожной сигнализацией</t>
  </si>
  <si>
    <t xml:space="preserve"> Установка  в ОУ шлагбаумов, распашных решеток, входных металлических дверей оборудованных глазками, доводчиками, домофонами, запорами, других приспособлений повышающих укрепленность</t>
  </si>
  <si>
    <t>Приобретение, установка пропускных турникетов, магнитных карт и брелоков в ОУ</t>
  </si>
  <si>
    <t>Приобретение знаков, табличек, стендов по безопасности, планов эвакуации, электрических фонарей в ОУ</t>
  </si>
  <si>
    <t>Изготовление ПСД на мероприятия по укреплению правопорядка и общественной безопасности в ОУ</t>
  </si>
  <si>
    <t>Проведение работ по обрезке деревьев на территории ОУ</t>
  </si>
  <si>
    <t>Приобретение средств индивидуальной защиты,средств пожаротушения, доводчиков на двери в ОУ</t>
  </si>
  <si>
    <t xml:space="preserve"> Организация и проведение инициативных межведомственных акций и операций, направленных на профилактику противоправного поведения несовершеннолетних</t>
  </si>
  <si>
    <t>Долгосрочная целевая программа "Энергосбережение в муниципальных учреждениях МОГО "Ухта" на 2010-2014 годы"</t>
  </si>
  <si>
    <t>Оборудование зданий автоматической пожарной сигнализацией и системой оповещения и управления эвакуацией людей, в том числе разработка дефектных ведомостей</t>
  </si>
  <si>
    <t>Огнезащитная обработка деревянных конструкций и поверхностей</t>
  </si>
  <si>
    <t>Установка и приобретение противопожарных дверей</t>
  </si>
  <si>
    <t>Ремонт электрооборудования и электрической проводки</t>
  </si>
  <si>
    <t>Установка ограждений на крышах</t>
  </si>
  <si>
    <t>Ремонт, испытание и установка наружных пожарных лесниц</t>
  </si>
  <si>
    <t>Приобретение и изготовление знаков, стендов противопожарной безопасности, планов эвакуации</t>
  </si>
  <si>
    <t>Выполнение ПСД по противопожарным мероприятиям</t>
  </si>
  <si>
    <t>Проведение традиционных ежегодных общегородских муниципальных мероприятий с учащимися(торжественный акт вручения медалей выпускникам общеобразовательных учреждений)</t>
  </si>
  <si>
    <t>Проведение смотров детских общественных объединений</t>
  </si>
  <si>
    <t>Проведение городского праздника, посвященного Дню рождения  А.С. Пушкина</t>
  </si>
  <si>
    <t>Проведение городского смотра художественной самодеятельности образовательных учреждений " Весенние роднички"</t>
  </si>
  <si>
    <t>Проведение городского экологического фестиваля " Земля в твоих руках"</t>
  </si>
  <si>
    <t>Участие в республиканских, региональных, Всероссийских мероприятиях для обучающихся образовательных учреждений: турнирах, смотрах, конкурсах, форумах, фестивалях, слетах, конференциях.</t>
  </si>
  <si>
    <t>Проведение городских мероприятий для обучающихся образовательных учреждений: праздников, конкурсов, смотров, викторин, фестивалей.</t>
  </si>
  <si>
    <t>Проведение городского конкурса чтецов среди обучающихся общеобразовательных учреждений</t>
  </si>
  <si>
    <t>Проведение городского конкурса исследовательских работ младших школьников образовательных учреждений " Юный исследователь"</t>
  </si>
  <si>
    <t>Проведение городских мероприятий: фестивалей,спортивных соревнований, конкурсов среди воспитанников  детских дошкольных учреждений</t>
  </si>
  <si>
    <t>Долгосрочная целевая программа "Дети города Ухты" (2011-2012 годы)</t>
  </si>
  <si>
    <t>Прибретение оборудования и инвентаря на спортивную площадку при муниципальном образовательном учреждении для детей,нуждающихся в психолого-педагогической и медико-социальной помощи " Центр психолого- педагогической реабилитации и коррекции"</t>
  </si>
  <si>
    <t>Приведение санитарного состояния медицинских кабинетов к нормативу, в соответствии с нормами СаНПиН</t>
  </si>
  <si>
    <t>Сведения об исполнении мероприятий в рамках целевых программ за   2012 год</t>
  </si>
  <si>
    <t>Издание информационных материалов (в том числе на электронных носителях) о социальных услугах, предоставляемых молодежи на территории МОГО " Ухта", о возможностях проявления активной гражданской позиции молодежи, буклетов, способствующих профилактике негативных тенденций в молодежной среде</t>
  </si>
  <si>
    <t>Приобретение методической литературы,в том числе подписка на специализированные издания,освещающие социально-значимые проекты в области молодежной политики ( пособия,справочные и научные сборники, общероссийские журналы,республиканская газета)</t>
  </si>
  <si>
    <t>Организация  мероприятий, посвященных дням воинской славы России, памятным датам истории России, Республики Коми, юбилейным датам г. Ухты, на базе Центра гражданского и патриотического воспитания молодежи г. Ухты,  общественных объединений патриотической направленности</t>
  </si>
  <si>
    <t xml:space="preserve">Проведение мероприятий для молодежи допризывного и призывного возраста, в том числе: День призывника, спартакиада допризывной молодежи </t>
  </si>
  <si>
    <t>Проведение мероприятий по проблемам межнациональных отношений, теории и практики толерантности, профилактике экстремизма в молодежной среде: конференции, тренинги,круглые столы, дебаты, встречи с учеными и практиками</t>
  </si>
  <si>
    <t>Организация участия в республиканских и межрегиональных патриотических мероприятиях,в том числе в мероприятиях, направлекнных на воспитание толерантности в молодежной среде</t>
  </si>
  <si>
    <t xml:space="preserve">Поддержка мероприятий по повышению правовой и политической культуры молодежи,проводимых Молодежным советом при руководителе администрации МОГО " Ухта" ( познавательные мероприятия, токшоу, акции) </t>
  </si>
  <si>
    <t xml:space="preserve">Укрепление и развитие материально-технической базы учреждений, работающих с молодежью: патриотических клубов ( военно- патриотический клуб " Сапсан"), музеев образовательных учреждений, центров детских и молодежных общественных объединений (Центр  гражданского и патриотического воспитания молодежи, Ухтинская городская детская общественная организация " Лига мирных инициатив") </t>
  </si>
  <si>
    <t>Содействие в проведении мероприятий по профориентации и трудоустройству молодежи ( профориентационные экскурсии для старшеклассников,познавательные мероприятия для участников трудовых отрядов, выпускников учебных заведений высшего, среднего и профессионального образования)</t>
  </si>
  <si>
    <t>Организация и проведение конференций детских и молодежных общественных объединений, практических и обучающих семинаров, школ и лагерей актива для участников и руководителей общественных объединений, в том числе для депутатов Молодежного совета при руководителе администрации МОГО " Ухта", поддержка образовательной программы " Школа кадрового резерва"</t>
  </si>
  <si>
    <t>Проведение мероприятий по профилактике негативных явлений в молодежной среде и пропаганде здорового образа жизни с привлечением волонтеров и представителей общественных объединений  ( обучающие семинары для волонтеров, познавательные программы,конкурсы творческих работ,акция ко дню борьбы с наркоманией</t>
  </si>
  <si>
    <t>Развитие активной молодежи через организацию своего досуга: проведение культурно- массовых,спортивно-массовых и досуговых мероприятий (мероприятия в рамках Дня российской молодежи,творческие фестивали, концерты, спортивные соревнования и праздники)</t>
  </si>
  <si>
    <t xml:space="preserve">Поддержка проектов (программ) детских и молодежных общественных объединений, организаций и учреждений, работающих с молодежью в том числе:                                                                    </t>
  </si>
  <si>
    <t>проектов, реализуемых Молодежным советом при руководителе администрации МОГО " Ухта",</t>
  </si>
  <si>
    <t>проектов, реализуемых иными детскими и молодежными общественными организациями</t>
  </si>
  <si>
    <t>Вовлечение детей и молодежи в программы по развитию лидерства, участие в республиканском и российском конкурсе для руководителей и активистов детских общественных организаций " Лидер XXI века"</t>
  </si>
  <si>
    <t>Поддержка деятельности Молодежного совета при руководителе администрации МОГО " Ухта" (укрепление материально-технической базы общественного объединения,приобретение расходных материалов для организации советом социально-значимых мероприятий для молодежи)</t>
  </si>
  <si>
    <t>Развитие системы поддержки молодых людей, оказавшихся в трудной жизненной ситуации: внедрение моделей и программ развития навыков и умение самостоятельной жизни у людей, испытывающих трудности в интеграции и социализации</t>
  </si>
  <si>
    <t>Проведение СМР по обустройству пандуса в МДОУ "Детский сад № 40 компенсирующего вида".</t>
  </si>
  <si>
    <t>Приобретение и доставка комплектов оборудования для сенсорной комнаты психологической разгрузки для  МОУ "СОШ № 13",  МОУ "СОШ № 18"</t>
  </si>
  <si>
    <t>Приобретение персональных компьютеров для детей-инвалидов, обучающихся на дому для  МОУ "СОШ № 9",  МОУ "СОШ № 32"</t>
  </si>
  <si>
    <t>Приобретение обучающих программ, пособий (наглядно- практические) по  развитию и коррекции речи  для МДОУ "Детский сад № 60 комбинированного вида"</t>
  </si>
  <si>
    <t>Приобретение игрового материала для индивидуальной и подгрупповой работы с детьми-инвалидами (дидактические игры, пазлы, книги рельефные, кукольный театр) для МДОУ "Детский сад № 60 комбинированного вида"</t>
  </si>
  <si>
    <t>Проведение СМР по обустройству входной группы и участка коридора на 1 этаже  МОУ "СОШ № 21" с углубленным изучением отдельных предметов</t>
  </si>
  <si>
    <t>Проведение СМР по обустройству входной группы и участка коридора в МДОУ "Детский сад № 40 компенсирующего вида".</t>
  </si>
  <si>
    <t>Приобретение дверей для обустройства входной группы в МДОУ "Детский сад № 40 компенсирующего вида".</t>
  </si>
  <si>
    <t>Приобретение реабилитационного оборудования для детей инвалидов в МДОУ "Детский сад № 40 компенсирующего вида".</t>
  </si>
  <si>
    <t>Приобретение реабилитационного оборудования для детей инвалидов в МОУ "СОШ № 21" с углубленным изучением отдельных предметов</t>
  </si>
  <si>
    <t>Проведение городских конкурсов исполнителей произведений на коми и русском языках: приобретение призов</t>
  </si>
  <si>
    <t>Подпрограмма "Одаренные дети"</t>
  </si>
  <si>
    <t>Подпрограмма "Профилактика безнадзорности и правонарушений несовершеннолетних"</t>
  </si>
  <si>
    <t>Подпрограмма "Круглогодичное оздоровление, отдых и труд детей и подростков города Ухты"</t>
  </si>
  <si>
    <t>Подпрограмма "Здоровый ребенок"</t>
  </si>
  <si>
    <t>Замер сопротивления изоляции</t>
  </si>
  <si>
    <t>Долгосрочная целевая программа "Противопожарная защита муниципальных учреждений социальной сферы и объектов муниципальной собственности   МОГО "Ухта" на 2009-2019 гг."</t>
  </si>
  <si>
    <t>Подготовка педагогических кадров для дошкольных образовательных учреждений</t>
  </si>
  <si>
    <t>Приобретение, замена устройств для самозакрывания дверей</t>
  </si>
  <si>
    <t>Не оплачены счета за декабрь</t>
  </si>
  <si>
    <t>В  связи с заключением соглашения на софинансирование неосвоение местного бюджета  связано с возвратом субсидии из республиканского бюджета</t>
  </si>
  <si>
    <t>Неосвоение связано с соблюдением требований 94-ФЗ на заключение муниципальных контрактов</t>
  </si>
  <si>
    <t>Развитие сетевого взаимодействия по профильному и предпрофильному обучению (расширение сети ОУ на базе муниципальной экспериментальной площадки МОУ "ГПЛ"</t>
  </si>
  <si>
    <t>При выполнении мероприятия сложилась экономия</t>
  </si>
  <si>
    <t>в том числе  по подпрограммам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</si>
</sst>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1"/>
  <sheetViews>
    <sheetView tabSelected="1" zoomScalePageLayoutView="0" workbookViewId="0" topLeftCell="A82">
      <selection activeCell="C13" sqref="C13"/>
    </sheetView>
  </sheetViews>
  <sheetFormatPr defaultColWidth="9.00390625" defaultRowHeight="12.75"/>
  <cols>
    <col min="1" max="1" width="16.25390625" style="4" customWidth="1"/>
    <col min="2" max="2" width="9.125" style="4" customWidth="1"/>
    <col min="3" max="3" width="75.125" style="3" customWidth="1"/>
    <col min="4" max="4" width="15.00390625" style="13" customWidth="1"/>
    <col min="5" max="5" width="14.875" style="13" customWidth="1"/>
    <col min="6" max="6" width="16.125" style="16" customWidth="1"/>
    <col min="7" max="16384" width="9.125" style="4" customWidth="1"/>
  </cols>
  <sheetData>
    <row r="3" ht="13.5" thickBot="1">
      <c r="A3" s="6"/>
    </row>
    <row r="4" spans="4:6" ht="13.5" thickBot="1">
      <c r="D4" s="29" t="s">
        <v>50</v>
      </c>
      <c r="E4" s="30"/>
      <c r="F4" s="14" t="s">
        <v>52</v>
      </c>
    </row>
    <row r="5" spans="1:6" ht="12.75">
      <c r="A5" s="31" t="s">
        <v>114</v>
      </c>
      <c r="B5" s="31"/>
      <c r="C5" s="31"/>
      <c r="D5" s="31"/>
      <c r="E5" s="31"/>
      <c r="F5" s="31"/>
    </row>
    <row r="6" spans="1:6" ht="12.75">
      <c r="A6" s="32" t="s">
        <v>62</v>
      </c>
      <c r="B6" s="32" t="s">
        <v>63</v>
      </c>
      <c r="C6" s="32" t="s">
        <v>53</v>
      </c>
      <c r="D6" s="33" t="s">
        <v>64</v>
      </c>
      <c r="E6" s="33" t="s">
        <v>54</v>
      </c>
      <c r="F6" s="32" t="s">
        <v>55</v>
      </c>
    </row>
    <row r="7" spans="1:6" ht="12.75">
      <c r="A7" s="32"/>
      <c r="B7" s="32"/>
      <c r="C7" s="32"/>
      <c r="D7" s="33"/>
      <c r="E7" s="33"/>
      <c r="F7" s="32"/>
    </row>
    <row r="8" spans="1:6" ht="12.75">
      <c r="A8" s="2">
        <v>1</v>
      </c>
      <c r="B8" s="2">
        <v>2</v>
      </c>
      <c r="C8" s="2">
        <v>3</v>
      </c>
      <c r="D8" s="15">
        <v>4</v>
      </c>
      <c r="E8" s="15">
        <v>5</v>
      </c>
      <c r="F8" s="1">
        <v>6</v>
      </c>
    </row>
    <row r="9" spans="1:6" s="19" customFormat="1" ht="12.75">
      <c r="A9" s="26" t="s">
        <v>111</v>
      </c>
      <c r="B9" s="26"/>
      <c r="C9" s="10" t="s">
        <v>51</v>
      </c>
      <c r="D9" s="8">
        <f>D11+D24+D28+D32</f>
        <v>7486131.359999999</v>
      </c>
      <c r="E9" s="8">
        <f>E11+E24+E28+E32</f>
        <v>7316263.3100000005</v>
      </c>
      <c r="F9" s="8"/>
    </row>
    <row r="10" spans="1:6" s="19" customFormat="1" ht="24" customHeight="1">
      <c r="A10" s="26"/>
      <c r="B10" s="26"/>
      <c r="C10" s="9" t="s">
        <v>61</v>
      </c>
      <c r="D10" s="8"/>
      <c r="E10" s="8"/>
      <c r="F10" s="17"/>
    </row>
    <row r="11" spans="1:6" s="19" customFormat="1" ht="12.75">
      <c r="A11" s="26" t="s">
        <v>144</v>
      </c>
      <c r="B11" s="26">
        <v>7951901</v>
      </c>
      <c r="C11" s="10" t="s">
        <v>51</v>
      </c>
      <c r="D11" s="8">
        <f>SUM(D13:D23)</f>
        <v>145930</v>
      </c>
      <c r="E11" s="8">
        <f>SUM(E13:E23)</f>
        <v>90000</v>
      </c>
      <c r="F11" s="27" t="s">
        <v>0</v>
      </c>
    </row>
    <row r="12" spans="1:6" s="19" customFormat="1" ht="12.75">
      <c r="A12" s="26"/>
      <c r="B12" s="26"/>
      <c r="C12" s="10" t="s">
        <v>58</v>
      </c>
      <c r="D12" s="8"/>
      <c r="E12" s="8"/>
      <c r="F12" s="27"/>
    </row>
    <row r="13" spans="1:6" s="19" customFormat="1" ht="38.25">
      <c r="A13" s="26"/>
      <c r="B13" s="26"/>
      <c r="C13" s="11" t="s">
        <v>101</v>
      </c>
      <c r="D13" s="24">
        <v>15000</v>
      </c>
      <c r="E13" s="8">
        <v>0</v>
      </c>
      <c r="F13" s="27"/>
    </row>
    <row r="14" spans="1:6" s="19" customFormat="1" ht="12.75">
      <c r="A14" s="26"/>
      <c r="B14" s="26"/>
      <c r="C14" s="5" t="s">
        <v>4</v>
      </c>
      <c r="D14" s="24">
        <v>10000</v>
      </c>
      <c r="E14" s="8">
        <v>10000</v>
      </c>
      <c r="F14" s="27"/>
    </row>
    <row r="15" spans="1:6" s="19" customFormat="1" ht="12.75">
      <c r="A15" s="26"/>
      <c r="B15" s="26"/>
      <c r="C15" s="12" t="s">
        <v>102</v>
      </c>
      <c r="D15" s="24">
        <v>5000</v>
      </c>
      <c r="E15" s="8">
        <v>5000</v>
      </c>
      <c r="F15" s="27"/>
    </row>
    <row r="16" spans="1:6" s="19" customFormat="1" ht="12.75">
      <c r="A16" s="26"/>
      <c r="B16" s="26"/>
      <c r="C16" s="5" t="s">
        <v>103</v>
      </c>
      <c r="D16" s="24">
        <v>5000</v>
      </c>
      <c r="E16" s="8">
        <v>5000</v>
      </c>
      <c r="F16" s="27"/>
    </row>
    <row r="17" spans="1:6" s="19" customFormat="1" ht="25.5">
      <c r="A17" s="26"/>
      <c r="B17" s="26"/>
      <c r="C17" s="5" t="s">
        <v>104</v>
      </c>
      <c r="D17" s="24">
        <v>8000</v>
      </c>
      <c r="E17" s="8">
        <v>8000</v>
      </c>
      <c r="F17" s="27"/>
    </row>
    <row r="18" spans="1:6" s="19" customFormat="1" ht="12.75">
      <c r="A18" s="26"/>
      <c r="B18" s="26"/>
      <c r="C18" s="5" t="s">
        <v>105</v>
      </c>
      <c r="D18" s="24">
        <v>10000</v>
      </c>
      <c r="E18" s="8">
        <v>10000</v>
      </c>
      <c r="F18" s="27"/>
    </row>
    <row r="19" spans="1:6" s="19" customFormat="1" ht="38.25">
      <c r="A19" s="26"/>
      <c r="B19" s="26"/>
      <c r="C19" s="12" t="s">
        <v>106</v>
      </c>
      <c r="D19" s="24">
        <v>15000</v>
      </c>
      <c r="E19" s="8">
        <v>10000</v>
      </c>
      <c r="F19" s="27"/>
    </row>
    <row r="20" spans="1:6" s="19" customFormat="1" ht="25.5">
      <c r="A20" s="26"/>
      <c r="B20" s="26"/>
      <c r="C20" s="12" t="s">
        <v>107</v>
      </c>
      <c r="D20" s="24">
        <v>40000</v>
      </c>
      <c r="E20" s="8">
        <v>4070</v>
      </c>
      <c r="F20" s="27"/>
    </row>
    <row r="21" spans="1:6" s="19" customFormat="1" ht="25.5">
      <c r="A21" s="26"/>
      <c r="B21" s="26"/>
      <c r="C21" s="12" t="s">
        <v>108</v>
      </c>
      <c r="D21" s="24">
        <v>5000</v>
      </c>
      <c r="E21" s="8">
        <v>5000</v>
      </c>
      <c r="F21" s="27"/>
    </row>
    <row r="22" spans="1:6" s="19" customFormat="1" ht="25.5">
      <c r="A22" s="26"/>
      <c r="B22" s="26"/>
      <c r="C22" s="12" t="s">
        <v>109</v>
      </c>
      <c r="D22" s="24">
        <v>5000</v>
      </c>
      <c r="E22" s="8">
        <v>5000</v>
      </c>
      <c r="F22" s="27"/>
    </row>
    <row r="23" spans="1:6" s="19" customFormat="1" ht="25.5">
      <c r="A23" s="26"/>
      <c r="B23" s="26"/>
      <c r="C23" s="12" t="s">
        <v>110</v>
      </c>
      <c r="D23" s="24">
        <v>27930</v>
      </c>
      <c r="E23" s="8">
        <v>27930</v>
      </c>
      <c r="F23" s="27"/>
    </row>
    <row r="24" spans="1:6" s="19" customFormat="1" ht="12.75">
      <c r="A24" s="26" t="s">
        <v>145</v>
      </c>
      <c r="B24" s="26">
        <v>7951902</v>
      </c>
      <c r="C24" s="10" t="s">
        <v>51</v>
      </c>
      <c r="D24" s="8">
        <f>SUM(D26:D27)</f>
        <v>63970</v>
      </c>
      <c r="E24" s="8">
        <f>SUM(E26:E27)</f>
        <v>63970</v>
      </c>
      <c r="F24" s="27"/>
    </row>
    <row r="25" spans="1:6" s="19" customFormat="1" ht="12.75">
      <c r="A25" s="26"/>
      <c r="B25" s="26"/>
      <c r="C25" s="10" t="s">
        <v>58</v>
      </c>
      <c r="D25" s="8"/>
      <c r="E25" s="8"/>
      <c r="F25" s="27"/>
    </row>
    <row r="26" spans="1:6" s="19" customFormat="1" ht="12.75">
      <c r="A26" s="26"/>
      <c r="B26" s="26"/>
      <c r="C26" s="7" t="s">
        <v>65</v>
      </c>
      <c r="D26" s="24">
        <v>7840</v>
      </c>
      <c r="E26" s="8">
        <v>7840</v>
      </c>
      <c r="F26" s="27"/>
    </row>
    <row r="27" spans="1:6" s="19" customFormat="1" ht="67.5" customHeight="1">
      <c r="A27" s="26"/>
      <c r="B27" s="26"/>
      <c r="C27" s="11" t="s">
        <v>112</v>
      </c>
      <c r="D27" s="24">
        <v>56130</v>
      </c>
      <c r="E27" s="8">
        <v>56130</v>
      </c>
      <c r="F27" s="27"/>
    </row>
    <row r="28" spans="1:6" s="19" customFormat="1" ht="15.75" customHeight="1">
      <c r="A28" s="26" t="s">
        <v>146</v>
      </c>
      <c r="B28" s="26">
        <v>7951904</v>
      </c>
      <c r="C28" s="10" t="s">
        <v>51</v>
      </c>
      <c r="D28" s="8">
        <f>SUM(D30:D31)</f>
        <v>7163981.359999999</v>
      </c>
      <c r="E28" s="8">
        <f>SUM(E30:E31)</f>
        <v>7050043.3100000005</v>
      </c>
      <c r="F28" s="27" t="s">
        <v>0</v>
      </c>
    </row>
    <row r="29" spans="1:6" s="19" customFormat="1" ht="15" customHeight="1">
      <c r="A29" s="26"/>
      <c r="B29" s="26"/>
      <c r="C29" s="10" t="s">
        <v>58</v>
      </c>
      <c r="D29" s="8"/>
      <c r="E29" s="8"/>
      <c r="F29" s="27"/>
    </row>
    <row r="30" spans="1:6" s="19" customFormat="1" ht="17.25" customHeight="1">
      <c r="A30" s="26"/>
      <c r="B30" s="26"/>
      <c r="C30" s="5" t="s">
        <v>56</v>
      </c>
      <c r="D30" s="8">
        <f>4595000-297174.24-148587.12-459269.28</f>
        <v>3689969.3599999994</v>
      </c>
      <c r="E30" s="8">
        <v>3679371.43</v>
      </c>
      <c r="F30" s="27"/>
    </row>
    <row r="31" spans="1:6" s="19" customFormat="1" ht="42.75" customHeight="1">
      <c r="A31" s="26"/>
      <c r="B31" s="26"/>
      <c r="C31" s="5" t="s">
        <v>57</v>
      </c>
      <c r="D31" s="8">
        <f>3762750-60237-228501</f>
        <v>3474012</v>
      </c>
      <c r="E31" s="8">
        <v>3370671.88</v>
      </c>
      <c r="F31" s="27"/>
    </row>
    <row r="32" spans="1:6" s="25" customFormat="1" ht="12.75">
      <c r="A32" s="26" t="s">
        <v>147</v>
      </c>
      <c r="B32" s="26">
        <v>7951903</v>
      </c>
      <c r="C32" s="10" t="s">
        <v>51</v>
      </c>
      <c r="D32" s="8">
        <f>SUM(D34)</f>
        <v>112250</v>
      </c>
      <c r="E32" s="8">
        <f>SUM(E34)</f>
        <v>112250</v>
      </c>
      <c r="F32" s="27"/>
    </row>
    <row r="33" spans="1:6" s="25" customFormat="1" ht="12.75">
      <c r="A33" s="26"/>
      <c r="B33" s="26"/>
      <c r="C33" s="10" t="s">
        <v>58</v>
      </c>
      <c r="D33" s="8"/>
      <c r="E33" s="8"/>
      <c r="F33" s="27"/>
    </row>
    <row r="34" spans="1:6" s="25" customFormat="1" ht="24">
      <c r="A34" s="26"/>
      <c r="B34" s="26"/>
      <c r="C34" s="18" t="s">
        <v>113</v>
      </c>
      <c r="D34" s="24">
        <v>112250</v>
      </c>
      <c r="E34" s="8">
        <v>112250</v>
      </c>
      <c r="F34" s="27"/>
    </row>
    <row r="35" spans="1:6" s="19" customFormat="1" ht="12.75" customHeight="1">
      <c r="A35" s="26" t="s">
        <v>11</v>
      </c>
      <c r="B35" s="28">
        <v>4239900</v>
      </c>
      <c r="C35" s="10" t="s">
        <v>51</v>
      </c>
      <c r="D35" s="8">
        <f>SUM(D37:D59)-D54-D55</f>
        <v>804000</v>
      </c>
      <c r="E35" s="8">
        <f>SUM(E37:E59)-E54-E55</f>
        <v>766583.95</v>
      </c>
      <c r="F35" s="27" t="s">
        <v>43</v>
      </c>
    </row>
    <row r="36" spans="1:6" s="19" customFormat="1" ht="12.75">
      <c r="A36" s="26"/>
      <c r="B36" s="28"/>
      <c r="C36" s="10" t="s">
        <v>58</v>
      </c>
      <c r="D36" s="8"/>
      <c r="E36" s="8"/>
      <c r="F36" s="27"/>
    </row>
    <row r="37" spans="1:6" s="19" customFormat="1" ht="25.5">
      <c r="A37" s="26"/>
      <c r="B37" s="28"/>
      <c r="C37" s="7" t="s">
        <v>7</v>
      </c>
      <c r="D37" s="23">
        <v>45600</v>
      </c>
      <c r="E37" s="8">
        <v>45600</v>
      </c>
      <c r="F37" s="27"/>
    </row>
    <row r="38" spans="1:6" s="19" customFormat="1" ht="51">
      <c r="A38" s="26"/>
      <c r="B38" s="28"/>
      <c r="C38" s="7" t="s">
        <v>115</v>
      </c>
      <c r="D38" s="23">
        <v>25000</v>
      </c>
      <c r="E38" s="8">
        <v>25000</v>
      </c>
      <c r="F38" s="27"/>
    </row>
    <row r="39" spans="1:6" s="19" customFormat="1" ht="51">
      <c r="A39" s="26"/>
      <c r="B39" s="28"/>
      <c r="C39" s="7" t="s">
        <v>116</v>
      </c>
      <c r="D39" s="23">
        <v>5000</v>
      </c>
      <c r="E39" s="8">
        <v>5000</v>
      </c>
      <c r="F39" s="27"/>
    </row>
    <row r="40" spans="1:6" s="19" customFormat="1" ht="51">
      <c r="A40" s="26"/>
      <c r="B40" s="28"/>
      <c r="C40" s="12" t="s">
        <v>117</v>
      </c>
      <c r="D40" s="23">
        <v>20000</v>
      </c>
      <c r="E40" s="8">
        <v>20000</v>
      </c>
      <c r="F40" s="27"/>
    </row>
    <row r="41" spans="1:6" s="19" customFormat="1" ht="25.5">
      <c r="A41" s="26"/>
      <c r="B41" s="28"/>
      <c r="C41" s="12" t="s">
        <v>118</v>
      </c>
      <c r="D41" s="23">
        <v>12000</v>
      </c>
      <c r="E41" s="8">
        <v>12000</v>
      </c>
      <c r="F41" s="27"/>
    </row>
    <row r="42" spans="1:6" s="19" customFormat="1" ht="25.5">
      <c r="A42" s="26"/>
      <c r="B42" s="28"/>
      <c r="C42" s="11" t="s">
        <v>59</v>
      </c>
      <c r="D42" s="23">
        <v>10000</v>
      </c>
      <c r="E42" s="8">
        <v>10000</v>
      </c>
      <c r="F42" s="27"/>
    </row>
    <row r="43" spans="1:6" s="19" customFormat="1" ht="38.25">
      <c r="A43" s="26"/>
      <c r="B43" s="28"/>
      <c r="C43" s="11" t="s">
        <v>119</v>
      </c>
      <c r="D43" s="23">
        <v>10000</v>
      </c>
      <c r="E43" s="8">
        <v>10000</v>
      </c>
      <c r="F43" s="27"/>
    </row>
    <row r="44" spans="1:6" s="19" customFormat="1" ht="38.25">
      <c r="A44" s="26"/>
      <c r="B44" s="28"/>
      <c r="C44" s="11" t="s">
        <v>120</v>
      </c>
      <c r="D44" s="23">
        <v>25000</v>
      </c>
      <c r="E44" s="8">
        <v>25000</v>
      </c>
      <c r="F44" s="27"/>
    </row>
    <row r="45" spans="1:6" s="19" customFormat="1" ht="38.25">
      <c r="A45" s="26"/>
      <c r="B45" s="28"/>
      <c r="C45" s="11" t="s">
        <v>121</v>
      </c>
      <c r="D45" s="23">
        <v>5000</v>
      </c>
      <c r="E45" s="8">
        <v>5000</v>
      </c>
      <c r="F45" s="27"/>
    </row>
    <row r="46" spans="1:6" s="19" customFormat="1" ht="63.75">
      <c r="A46" s="26"/>
      <c r="B46" s="28"/>
      <c r="C46" s="7" t="s">
        <v>122</v>
      </c>
      <c r="D46" s="23">
        <v>50000</v>
      </c>
      <c r="E46" s="8">
        <v>50000</v>
      </c>
      <c r="F46" s="27"/>
    </row>
    <row r="47" spans="1:6" s="19" customFormat="1" ht="51">
      <c r="A47" s="26"/>
      <c r="B47" s="28"/>
      <c r="C47" s="12" t="s">
        <v>123</v>
      </c>
      <c r="D47" s="23">
        <v>15000</v>
      </c>
      <c r="E47" s="8">
        <v>5000</v>
      </c>
      <c r="F47" s="27"/>
    </row>
    <row r="48" spans="1:6" s="19" customFormat="1" ht="63.75">
      <c r="A48" s="26"/>
      <c r="B48" s="28"/>
      <c r="C48" s="12" t="s">
        <v>8</v>
      </c>
      <c r="D48" s="23">
        <v>15000</v>
      </c>
      <c r="E48" s="8">
        <v>15000</v>
      </c>
      <c r="F48" s="27"/>
    </row>
    <row r="49" spans="1:6" s="19" customFormat="1" ht="38.25" customHeight="1">
      <c r="A49" s="26"/>
      <c r="B49" s="28"/>
      <c r="C49" s="12" t="s">
        <v>5</v>
      </c>
      <c r="D49" s="23">
        <v>89334.4</v>
      </c>
      <c r="E49" s="8">
        <v>88619.6</v>
      </c>
      <c r="F49" s="27"/>
    </row>
    <row r="50" spans="1:6" s="19" customFormat="1" ht="72.75" customHeight="1">
      <c r="A50" s="26"/>
      <c r="B50" s="28"/>
      <c r="C50" s="12" t="s">
        <v>124</v>
      </c>
      <c r="D50" s="23">
        <v>25000</v>
      </c>
      <c r="E50" s="8">
        <v>25000</v>
      </c>
      <c r="F50" s="27"/>
    </row>
    <row r="51" spans="1:6" s="19" customFormat="1" ht="63" customHeight="1">
      <c r="A51" s="26"/>
      <c r="B51" s="28"/>
      <c r="C51" s="12" t="s">
        <v>125</v>
      </c>
      <c r="D51" s="23">
        <v>20000</v>
      </c>
      <c r="E51" s="8">
        <v>20000</v>
      </c>
      <c r="F51" s="27"/>
    </row>
    <row r="52" spans="1:6" s="19" customFormat="1" ht="51">
      <c r="A52" s="26"/>
      <c r="B52" s="28"/>
      <c r="C52" s="12" t="s">
        <v>126</v>
      </c>
      <c r="D52" s="23">
        <v>70000</v>
      </c>
      <c r="E52" s="8">
        <v>70000</v>
      </c>
      <c r="F52" s="27"/>
    </row>
    <row r="53" spans="1:6" s="19" customFormat="1" ht="25.5">
      <c r="A53" s="26"/>
      <c r="B53" s="28"/>
      <c r="C53" s="12" t="s">
        <v>127</v>
      </c>
      <c r="D53" s="23">
        <v>120000</v>
      </c>
      <c r="E53" s="8">
        <v>100000</v>
      </c>
      <c r="F53" s="27"/>
    </row>
    <row r="54" spans="1:6" s="19" customFormat="1" ht="34.5" customHeight="1">
      <c r="A54" s="26"/>
      <c r="B54" s="28"/>
      <c r="C54" s="12" t="s">
        <v>128</v>
      </c>
      <c r="D54" s="23">
        <v>54000</v>
      </c>
      <c r="E54" s="8">
        <v>54000</v>
      </c>
      <c r="F54" s="27"/>
    </row>
    <row r="55" spans="1:6" s="19" customFormat="1" ht="25.5">
      <c r="A55" s="26"/>
      <c r="B55" s="28"/>
      <c r="C55" s="12" t="s">
        <v>129</v>
      </c>
      <c r="D55" s="23">
        <v>66000</v>
      </c>
      <c r="E55" s="8">
        <v>46000</v>
      </c>
      <c r="F55" s="27"/>
    </row>
    <row r="56" spans="1:6" s="19" customFormat="1" ht="53.25" customHeight="1">
      <c r="A56" s="26"/>
      <c r="B56" s="28"/>
      <c r="C56" s="12" t="s">
        <v>130</v>
      </c>
      <c r="D56" s="23">
        <v>13065.6</v>
      </c>
      <c r="E56" s="8">
        <v>13065.6</v>
      </c>
      <c r="F56" s="27"/>
    </row>
    <row r="57" spans="1:6" s="19" customFormat="1" ht="39.75" customHeight="1">
      <c r="A57" s="26"/>
      <c r="B57" s="28"/>
      <c r="C57" s="12" t="s">
        <v>6</v>
      </c>
      <c r="D57" s="23">
        <v>45000</v>
      </c>
      <c r="E57" s="8">
        <v>45000</v>
      </c>
      <c r="F57" s="27"/>
    </row>
    <row r="58" spans="1:6" s="19" customFormat="1" ht="63" customHeight="1">
      <c r="A58" s="26"/>
      <c r="B58" s="28"/>
      <c r="C58" s="12" t="s">
        <v>131</v>
      </c>
      <c r="D58" s="23">
        <v>159000</v>
      </c>
      <c r="E58" s="8">
        <v>152298.75</v>
      </c>
      <c r="F58" s="27"/>
    </row>
    <row r="59" spans="1:6" s="19" customFormat="1" ht="49.5" customHeight="1">
      <c r="A59" s="26"/>
      <c r="B59" s="28"/>
      <c r="C59" s="5" t="s">
        <v>132</v>
      </c>
      <c r="D59" s="23">
        <v>25000</v>
      </c>
      <c r="E59" s="8">
        <v>25000</v>
      </c>
      <c r="F59" s="27"/>
    </row>
    <row r="60" spans="1:6" s="19" customFormat="1" ht="27.75" customHeight="1">
      <c r="A60" s="26" t="s">
        <v>67</v>
      </c>
      <c r="B60" s="26">
        <v>4209900</v>
      </c>
      <c r="C60" s="10" t="s">
        <v>51</v>
      </c>
      <c r="D60" s="8">
        <f>SUM(D62:D62)</f>
        <v>6403719</v>
      </c>
      <c r="E60" s="8">
        <f>SUM(E62:E62)</f>
        <v>6264817</v>
      </c>
      <c r="F60" s="27" t="s">
        <v>152</v>
      </c>
    </row>
    <row r="61" spans="1:6" s="19" customFormat="1" ht="49.5" customHeight="1">
      <c r="A61" s="26"/>
      <c r="B61" s="26"/>
      <c r="C61" s="10" t="s">
        <v>58</v>
      </c>
      <c r="D61" s="8"/>
      <c r="E61" s="8"/>
      <c r="F61" s="27"/>
    </row>
    <row r="62" spans="1:6" s="19" customFormat="1" ht="68.25" customHeight="1">
      <c r="A62" s="26"/>
      <c r="B62" s="26"/>
      <c r="C62" s="7" t="s">
        <v>150</v>
      </c>
      <c r="D62" s="8">
        <v>6403719</v>
      </c>
      <c r="E62" s="8">
        <v>6264817</v>
      </c>
      <c r="F62" s="27"/>
    </row>
    <row r="63" spans="1:6" s="19" customFormat="1" ht="20.25" customHeight="1">
      <c r="A63" s="26" t="s">
        <v>68</v>
      </c>
      <c r="B63" s="26">
        <v>7950400</v>
      </c>
      <c r="C63" s="7" t="s">
        <v>51</v>
      </c>
      <c r="D63" s="8">
        <f>SUM(D65:D70)</f>
        <v>85500</v>
      </c>
      <c r="E63" s="8">
        <f>SUM(E65:E70)</f>
        <v>70649.20000000001</v>
      </c>
      <c r="F63" s="27" t="s">
        <v>156</v>
      </c>
    </row>
    <row r="64" spans="1:6" s="19" customFormat="1" ht="17.25" customHeight="1">
      <c r="A64" s="26"/>
      <c r="B64" s="26"/>
      <c r="C64" s="7" t="s">
        <v>58</v>
      </c>
      <c r="D64" s="8"/>
      <c r="E64" s="8"/>
      <c r="F64" s="27"/>
    </row>
    <row r="65" spans="1:6" s="19" customFormat="1" ht="24" customHeight="1">
      <c r="A65" s="26"/>
      <c r="B65" s="26"/>
      <c r="C65" s="7" t="s">
        <v>69</v>
      </c>
      <c r="D65" s="8">
        <v>11000</v>
      </c>
      <c r="E65" s="8">
        <v>11000</v>
      </c>
      <c r="F65" s="27"/>
    </row>
    <row r="66" spans="1:6" s="19" customFormat="1" ht="46.5" customHeight="1">
      <c r="A66" s="26"/>
      <c r="B66" s="26"/>
      <c r="C66" s="7" t="s">
        <v>70</v>
      </c>
      <c r="D66" s="8">
        <v>11000</v>
      </c>
      <c r="E66" s="8">
        <v>11000</v>
      </c>
      <c r="F66" s="27"/>
    </row>
    <row r="67" spans="1:6" s="19" customFormat="1" ht="46.5" customHeight="1">
      <c r="A67" s="26"/>
      <c r="B67" s="26"/>
      <c r="C67" s="7" t="s">
        <v>71</v>
      </c>
      <c r="D67" s="8">
        <v>16000</v>
      </c>
      <c r="E67" s="8">
        <v>16000</v>
      </c>
      <c r="F67" s="27"/>
    </row>
    <row r="68" spans="1:6" s="19" customFormat="1" ht="46.5" customHeight="1">
      <c r="A68" s="26"/>
      <c r="B68" s="26"/>
      <c r="C68" s="7" t="s">
        <v>72</v>
      </c>
      <c r="D68" s="8">
        <v>13700</v>
      </c>
      <c r="E68" s="8">
        <v>13700</v>
      </c>
      <c r="F68" s="27"/>
    </row>
    <row r="69" spans="1:6" s="19" customFormat="1" ht="46.5" customHeight="1">
      <c r="A69" s="26"/>
      <c r="B69" s="26"/>
      <c r="C69" s="7" t="s">
        <v>73</v>
      </c>
      <c r="D69" s="8">
        <v>22500</v>
      </c>
      <c r="E69" s="8">
        <v>18549.6</v>
      </c>
      <c r="F69" s="27"/>
    </row>
    <row r="70" spans="1:6" s="19" customFormat="1" ht="46.5" customHeight="1">
      <c r="A70" s="26"/>
      <c r="B70" s="26"/>
      <c r="C70" s="7" t="s">
        <v>143</v>
      </c>
      <c r="D70" s="24">
        <v>11300</v>
      </c>
      <c r="E70" s="8">
        <v>399.6</v>
      </c>
      <c r="F70" s="27"/>
    </row>
    <row r="71" spans="1:6" s="19" customFormat="1" ht="24" customHeight="1">
      <c r="A71" s="26" t="s">
        <v>10</v>
      </c>
      <c r="B71" s="26">
        <v>7952200</v>
      </c>
      <c r="C71" s="10" t="s">
        <v>51</v>
      </c>
      <c r="D71" s="8">
        <f>SUM(D73:D75)</f>
        <v>278000</v>
      </c>
      <c r="E71" s="8">
        <f>SUM(E73:E75)</f>
        <v>278000</v>
      </c>
      <c r="F71" s="27"/>
    </row>
    <row r="72" spans="1:6" s="19" customFormat="1" ht="21.75" customHeight="1">
      <c r="A72" s="26"/>
      <c r="B72" s="26"/>
      <c r="C72" s="10" t="s">
        <v>58</v>
      </c>
      <c r="D72" s="8"/>
      <c r="E72" s="8"/>
      <c r="F72" s="27"/>
    </row>
    <row r="73" spans="1:6" s="19" customFormat="1" ht="38.25">
      <c r="A73" s="26"/>
      <c r="B73" s="26"/>
      <c r="C73" s="7" t="s">
        <v>9</v>
      </c>
      <c r="D73" s="8">
        <v>8000</v>
      </c>
      <c r="E73" s="8">
        <v>8000</v>
      </c>
      <c r="F73" s="27"/>
    </row>
    <row r="74" spans="1:6" s="19" customFormat="1" ht="35.25" customHeight="1">
      <c r="A74" s="26"/>
      <c r="B74" s="26"/>
      <c r="C74" s="12" t="s">
        <v>66</v>
      </c>
      <c r="D74" s="8">
        <v>20000</v>
      </c>
      <c r="E74" s="8">
        <v>20000</v>
      </c>
      <c r="F74" s="27"/>
    </row>
    <row r="75" spans="1:6" s="19" customFormat="1" ht="18.75" customHeight="1">
      <c r="A75" s="26"/>
      <c r="B75" s="26"/>
      <c r="C75" s="12" t="s">
        <v>60</v>
      </c>
      <c r="D75" s="8">
        <v>250000</v>
      </c>
      <c r="E75" s="8">
        <v>250000</v>
      </c>
      <c r="F75" s="27"/>
    </row>
    <row r="76" spans="1:6" ht="24.75" customHeight="1">
      <c r="A76" s="26" t="s">
        <v>149</v>
      </c>
      <c r="B76" s="26">
        <v>7950505</v>
      </c>
      <c r="C76" s="10" t="s">
        <v>51</v>
      </c>
      <c r="D76" s="8">
        <f>SUM(D78:D92)</f>
        <v>13853200.72</v>
      </c>
      <c r="E76" s="8">
        <f>SUM(E78:E92)</f>
        <v>13698476.33</v>
      </c>
      <c r="F76" s="27" t="s">
        <v>0</v>
      </c>
    </row>
    <row r="77" spans="1:6" ht="18.75" customHeight="1">
      <c r="A77" s="26"/>
      <c r="B77" s="26"/>
      <c r="C77" s="10" t="s">
        <v>58</v>
      </c>
      <c r="D77" s="8"/>
      <c r="E77" s="8"/>
      <c r="F77" s="27"/>
    </row>
    <row r="78" spans="1:6" ht="28.5" customHeight="1">
      <c r="A78" s="26"/>
      <c r="B78" s="26"/>
      <c r="C78" s="7" t="s">
        <v>93</v>
      </c>
      <c r="D78" s="8">
        <v>848052.48</v>
      </c>
      <c r="E78" s="8">
        <f>714691.08+71712.31</f>
        <v>786403.3899999999</v>
      </c>
      <c r="F78" s="27"/>
    </row>
    <row r="79" spans="1:6" ht="28.5" customHeight="1">
      <c r="A79" s="26"/>
      <c r="B79" s="26"/>
      <c r="C79" s="7" t="s">
        <v>94</v>
      </c>
      <c r="D79" s="8">
        <v>693614.42</v>
      </c>
      <c r="E79" s="8">
        <f>49800+99820+96460+50000+99903.01+98605.41+99999+98826</f>
        <v>693413.42</v>
      </c>
      <c r="F79" s="27"/>
    </row>
    <row r="80" spans="1:6" ht="20.25" customHeight="1">
      <c r="A80" s="26"/>
      <c r="B80" s="26"/>
      <c r="C80" s="7" t="s">
        <v>95</v>
      </c>
      <c r="D80" s="8">
        <v>878828.58</v>
      </c>
      <c r="E80" s="8">
        <v>878216.49</v>
      </c>
      <c r="F80" s="27"/>
    </row>
    <row r="81" spans="1:6" ht="20.25" customHeight="1">
      <c r="A81" s="26"/>
      <c r="B81" s="26"/>
      <c r="C81" s="7" t="s">
        <v>12</v>
      </c>
      <c r="D81" s="8">
        <v>7009870.46</v>
      </c>
      <c r="E81" s="8">
        <v>7009628.42</v>
      </c>
      <c r="F81" s="27"/>
    </row>
    <row r="82" spans="1:6" ht="20.25" customHeight="1">
      <c r="A82" s="26"/>
      <c r="B82" s="26"/>
      <c r="C82" s="7" t="s">
        <v>13</v>
      </c>
      <c r="D82" s="8">
        <v>2698558.23</v>
      </c>
      <c r="E82" s="8">
        <v>2683287.81</v>
      </c>
      <c r="F82" s="27"/>
    </row>
    <row r="83" spans="1:6" ht="20.25" customHeight="1">
      <c r="A83" s="26"/>
      <c r="B83" s="26"/>
      <c r="C83" s="7" t="s">
        <v>96</v>
      </c>
      <c r="D83" s="8">
        <v>261086.76</v>
      </c>
      <c r="E83" s="8">
        <f>52108.61+66082+95170.8+34842.36</f>
        <v>248203.77000000002</v>
      </c>
      <c r="F83" s="27"/>
    </row>
    <row r="84" spans="1:6" ht="20.25" customHeight="1">
      <c r="A84" s="26"/>
      <c r="B84" s="26"/>
      <c r="C84" s="7" t="s">
        <v>97</v>
      </c>
      <c r="D84" s="8">
        <v>41577.64</v>
      </c>
      <c r="E84" s="8">
        <f>41577.64</f>
        <v>41577.64</v>
      </c>
      <c r="F84" s="27"/>
    </row>
    <row r="85" spans="1:6" ht="20.25" customHeight="1">
      <c r="A85" s="26"/>
      <c r="B85" s="26"/>
      <c r="C85" s="7" t="s">
        <v>47</v>
      </c>
      <c r="D85" s="8">
        <v>97949</v>
      </c>
      <c r="E85" s="8">
        <f>97949</f>
        <v>97949</v>
      </c>
      <c r="F85" s="27"/>
    </row>
    <row r="86" spans="1:6" ht="20.25" customHeight="1">
      <c r="A86" s="26"/>
      <c r="B86" s="26"/>
      <c r="C86" s="7" t="s">
        <v>148</v>
      </c>
      <c r="D86" s="8">
        <v>230041.99</v>
      </c>
      <c r="E86" s="8">
        <f>30000+10000+55000+15000+16213.9+12000+30000+34917.66+12047.95</f>
        <v>215179.51</v>
      </c>
      <c r="F86" s="27"/>
    </row>
    <row r="87" spans="1:6" ht="20.25" customHeight="1">
      <c r="A87" s="26"/>
      <c r="B87" s="26"/>
      <c r="C87" s="7" t="s">
        <v>98</v>
      </c>
      <c r="D87" s="8">
        <v>498383.42</v>
      </c>
      <c r="E87" s="8">
        <v>498300</v>
      </c>
      <c r="F87" s="27"/>
    </row>
    <row r="88" spans="1:6" ht="20.25" customHeight="1">
      <c r="A88" s="26"/>
      <c r="B88" s="26"/>
      <c r="C88" s="7" t="s">
        <v>151</v>
      </c>
      <c r="D88" s="8">
        <v>11501.57</v>
      </c>
      <c r="E88" s="8">
        <f>3360+8137.52</f>
        <v>11497.52</v>
      </c>
      <c r="F88" s="27"/>
    </row>
    <row r="89" spans="1:6" ht="26.25" customHeight="1">
      <c r="A89" s="26"/>
      <c r="B89" s="26"/>
      <c r="C89" s="7" t="s">
        <v>99</v>
      </c>
      <c r="D89" s="8">
        <v>57218.17</v>
      </c>
      <c r="E89" s="8">
        <f>200+1438+1003.55+13786.1+27500+3400+8700+1190.52</f>
        <v>57218.17</v>
      </c>
      <c r="F89" s="27"/>
    </row>
    <row r="90" spans="1:6" ht="26.25" customHeight="1">
      <c r="A90" s="26"/>
      <c r="B90" s="26"/>
      <c r="C90" s="7" t="s">
        <v>100</v>
      </c>
      <c r="D90" s="8">
        <v>365971</v>
      </c>
      <c r="E90" s="8">
        <v>323608</v>
      </c>
      <c r="F90" s="27"/>
    </row>
    <row r="91" spans="1:6" ht="26.25" customHeight="1">
      <c r="A91" s="26"/>
      <c r="B91" s="26"/>
      <c r="C91" s="7" t="s">
        <v>49</v>
      </c>
      <c r="D91" s="8">
        <v>111000</v>
      </c>
      <c r="E91" s="8">
        <v>104446.88</v>
      </c>
      <c r="F91" s="27"/>
    </row>
    <row r="92" spans="1:6" ht="32.25" customHeight="1">
      <c r="A92" s="26"/>
      <c r="B92" s="26"/>
      <c r="C92" s="7" t="s">
        <v>48</v>
      </c>
      <c r="D92" s="8">
        <v>49547</v>
      </c>
      <c r="E92" s="8">
        <v>49546.31</v>
      </c>
      <c r="F92" s="27"/>
    </row>
    <row r="93" spans="1:6" s="19" customFormat="1" ht="30" customHeight="1">
      <c r="A93" s="26" t="s">
        <v>1</v>
      </c>
      <c r="B93" s="26">
        <v>7950900</v>
      </c>
      <c r="C93" s="10" t="s">
        <v>51</v>
      </c>
      <c r="D93" s="8">
        <f>SUM(D95:D122)</f>
        <v>22602343</v>
      </c>
      <c r="E93" s="8">
        <f>SUM(E95:E122)</f>
        <v>19285540.930000003</v>
      </c>
      <c r="F93" s="27" t="s">
        <v>154</v>
      </c>
    </row>
    <row r="94" spans="1:6" s="19" customFormat="1" ht="16.5" customHeight="1">
      <c r="A94" s="26"/>
      <c r="B94" s="26"/>
      <c r="C94" s="10" t="s">
        <v>58</v>
      </c>
      <c r="D94" s="8"/>
      <c r="E94" s="8"/>
      <c r="F94" s="27"/>
    </row>
    <row r="95" spans="1:6" s="19" customFormat="1" ht="36.75" customHeight="1">
      <c r="A95" s="26"/>
      <c r="B95" s="26"/>
      <c r="C95" s="20" t="s">
        <v>15</v>
      </c>
      <c r="D95" s="21">
        <v>10000</v>
      </c>
      <c r="E95" s="8">
        <v>0</v>
      </c>
      <c r="F95" s="27"/>
    </row>
    <row r="96" spans="1:6" s="19" customFormat="1" ht="33" customHeight="1">
      <c r="A96" s="26"/>
      <c r="B96" s="26"/>
      <c r="C96" s="20" t="s">
        <v>40</v>
      </c>
      <c r="D96" s="21">
        <v>500000</v>
      </c>
      <c r="E96" s="8">
        <f>17288.99+4361.04+1649.93+2201.04+276000-34927.34-175343.16</f>
        <v>91230.50000000003</v>
      </c>
      <c r="F96" s="27"/>
    </row>
    <row r="97" spans="1:6" s="19" customFormat="1" ht="69" customHeight="1">
      <c r="A97" s="26"/>
      <c r="B97" s="26"/>
      <c r="C97" s="20" t="s">
        <v>16</v>
      </c>
      <c r="D97" s="21">
        <v>30000</v>
      </c>
      <c r="E97" s="8">
        <v>30000</v>
      </c>
      <c r="F97" s="27"/>
    </row>
    <row r="98" spans="1:6" s="19" customFormat="1" ht="29.25" customHeight="1">
      <c r="A98" s="26"/>
      <c r="B98" s="26"/>
      <c r="C98" s="20" t="s">
        <v>34</v>
      </c>
      <c r="D98" s="21">
        <v>100000</v>
      </c>
      <c r="E98" s="8">
        <v>99654</v>
      </c>
      <c r="F98" s="27"/>
    </row>
    <row r="99" spans="1:6" s="19" customFormat="1" ht="16.5" customHeight="1">
      <c r="A99" s="26"/>
      <c r="B99" s="26"/>
      <c r="C99" s="20" t="s">
        <v>17</v>
      </c>
      <c r="D99" s="21">
        <v>100000</v>
      </c>
      <c r="E99" s="8">
        <v>0</v>
      </c>
      <c r="F99" s="27"/>
    </row>
    <row r="100" spans="1:6" s="19" customFormat="1" ht="41.25" customHeight="1">
      <c r="A100" s="26"/>
      <c r="B100" s="26"/>
      <c r="C100" s="20" t="s">
        <v>18</v>
      </c>
      <c r="D100" s="21">
        <v>115000</v>
      </c>
      <c r="E100" s="8">
        <f>85000+30000</f>
        <v>115000</v>
      </c>
      <c r="F100" s="27"/>
    </row>
    <row r="101" spans="1:6" s="19" customFormat="1" ht="59.25" customHeight="1">
      <c r="A101" s="26"/>
      <c r="B101" s="26"/>
      <c r="C101" s="20" t="s">
        <v>19</v>
      </c>
      <c r="D101" s="21">
        <v>300000</v>
      </c>
      <c r="E101" s="8">
        <f>85737+50000+49498</f>
        <v>185235</v>
      </c>
      <c r="F101" s="27"/>
    </row>
    <row r="102" spans="1:6" s="19" customFormat="1" ht="36" customHeight="1">
      <c r="A102" s="26"/>
      <c r="B102" s="26"/>
      <c r="C102" s="20" t="s">
        <v>20</v>
      </c>
      <c r="D102" s="21">
        <v>300000</v>
      </c>
      <c r="E102" s="8">
        <f>35205.08+49407.29+12001.73+21174.56+150000+21486.8</f>
        <v>289275.45999999996</v>
      </c>
      <c r="F102" s="27"/>
    </row>
    <row r="103" spans="1:6" s="19" customFormat="1" ht="39" customHeight="1">
      <c r="A103" s="26"/>
      <c r="B103" s="26"/>
      <c r="C103" s="20" t="s">
        <v>21</v>
      </c>
      <c r="D103" s="21">
        <v>90000</v>
      </c>
      <c r="E103" s="8">
        <v>0</v>
      </c>
      <c r="F103" s="27"/>
    </row>
    <row r="104" spans="1:6" s="19" customFormat="1" ht="30.75" customHeight="1">
      <c r="A104" s="26"/>
      <c r="B104" s="26"/>
      <c r="C104" s="20" t="s">
        <v>35</v>
      </c>
      <c r="D104" s="21">
        <v>700000</v>
      </c>
      <c r="E104" s="8">
        <f>40340+67662.5+3213+33100+17879+96496+13550+41296+21570+122500+29362.5+52500+98236</f>
        <v>637705</v>
      </c>
      <c r="F104" s="27"/>
    </row>
    <row r="105" spans="1:6" s="19" customFormat="1" ht="16.5" customHeight="1">
      <c r="A105" s="26"/>
      <c r="B105" s="26"/>
      <c r="C105" s="20" t="s">
        <v>36</v>
      </c>
      <c r="D105" s="21">
        <v>240000</v>
      </c>
      <c r="E105" s="8">
        <f>60010+43000+37000+99990</f>
        <v>240000</v>
      </c>
      <c r="F105" s="27"/>
    </row>
    <row r="106" spans="1:6" s="19" customFormat="1" ht="24.75" customHeight="1">
      <c r="A106" s="26"/>
      <c r="B106" s="26"/>
      <c r="C106" s="20" t="s">
        <v>37</v>
      </c>
      <c r="D106" s="21">
        <v>200000</v>
      </c>
      <c r="E106" s="8">
        <f>99600+35750+64000</f>
        <v>199350</v>
      </c>
      <c r="F106" s="27"/>
    </row>
    <row r="107" spans="1:6" s="19" customFormat="1" ht="16.5" customHeight="1">
      <c r="A107" s="26"/>
      <c r="B107" s="26"/>
      <c r="C107" s="20" t="s">
        <v>22</v>
      </c>
      <c r="D107" s="21">
        <v>918284</v>
      </c>
      <c r="E107" s="8">
        <f>59936.79+14063.21+38100+86842.44+42900+69825+97300+40451+99900+29925+99900+99900+99600+30080</f>
        <v>908723.44</v>
      </c>
      <c r="F107" s="27"/>
    </row>
    <row r="108" spans="1:6" s="19" customFormat="1" ht="16.5" customHeight="1">
      <c r="A108" s="26"/>
      <c r="B108" s="26"/>
      <c r="C108" s="20" t="s">
        <v>23</v>
      </c>
      <c r="D108" s="21">
        <v>475000</v>
      </c>
      <c r="E108" s="8">
        <f>94840+70781+95000+24219+23603.6+71396.4+95000</f>
        <v>474840</v>
      </c>
      <c r="F108" s="27"/>
    </row>
    <row r="109" spans="1:6" s="19" customFormat="1" ht="16.5" customHeight="1">
      <c r="A109" s="26"/>
      <c r="B109" s="26"/>
      <c r="C109" s="20" t="s">
        <v>24</v>
      </c>
      <c r="D109" s="21">
        <v>355000</v>
      </c>
      <c r="E109" s="8">
        <v>175343.16</v>
      </c>
      <c r="F109" s="27"/>
    </row>
    <row r="110" spans="1:6" s="19" customFormat="1" ht="16.5" customHeight="1">
      <c r="A110" s="26"/>
      <c r="B110" s="26"/>
      <c r="C110" s="20" t="s">
        <v>25</v>
      </c>
      <c r="D110" s="21">
        <v>881716</v>
      </c>
      <c r="E110" s="8">
        <f>63406.81+30603.19+93031.79+15275+35000+15000+55990+83342+35718+99598.21+50000+99976+81716+99789</f>
        <v>858446</v>
      </c>
      <c r="F110" s="27"/>
    </row>
    <row r="111" spans="1:6" s="19" customFormat="1" ht="20.25" customHeight="1">
      <c r="A111" s="26"/>
      <c r="B111" s="26"/>
      <c r="C111" s="20" t="s">
        <v>26</v>
      </c>
      <c r="D111" s="21">
        <v>2780000</v>
      </c>
      <c r="E111" s="8">
        <v>2465976.98</v>
      </c>
      <c r="F111" s="27"/>
    </row>
    <row r="112" spans="1:6" s="19" customFormat="1" ht="32.25" customHeight="1">
      <c r="A112" s="26"/>
      <c r="B112" s="26"/>
      <c r="C112" s="20" t="s">
        <v>27</v>
      </c>
      <c r="D112" s="21">
        <v>165000</v>
      </c>
      <c r="E112" s="8">
        <f>5816+111428.8+47755.2</f>
        <v>165000</v>
      </c>
      <c r="F112" s="27"/>
    </row>
    <row r="113" spans="1:6" s="19" customFormat="1" ht="16.5" customHeight="1">
      <c r="A113" s="26"/>
      <c r="B113" s="26"/>
      <c r="C113" s="20" t="s">
        <v>28</v>
      </c>
      <c r="D113" s="21">
        <v>5616094</v>
      </c>
      <c r="E113" s="8">
        <f>5366216+26100</f>
        <v>5392316</v>
      </c>
      <c r="F113" s="27"/>
    </row>
    <row r="114" spans="1:6" s="19" customFormat="1" ht="30" customHeight="1">
      <c r="A114" s="26"/>
      <c r="B114" s="26"/>
      <c r="C114" s="20" t="s">
        <v>29</v>
      </c>
      <c r="D114" s="21">
        <v>2000000</v>
      </c>
      <c r="E114" s="8">
        <f>99995+99500+1317698.53+91724.73+69300+99992+91724.73+29700+99979</f>
        <v>1999613.99</v>
      </c>
      <c r="F114" s="27"/>
    </row>
    <row r="115" spans="1:6" s="19" customFormat="1" ht="36.75" customHeight="1">
      <c r="A115" s="26"/>
      <c r="B115" s="26"/>
      <c r="C115" s="20" t="s">
        <v>41</v>
      </c>
      <c r="D115" s="21">
        <v>2225000</v>
      </c>
      <c r="E115" s="8">
        <f>99996+99996+99996+66708+82042+740000+739000+98900+99986</f>
        <v>2126624</v>
      </c>
      <c r="F115" s="27"/>
    </row>
    <row r="116" spans="1:6" s="19" customFormat="1" ht="25.5" customHeight="1">
      <c r="A116" s="26"/>
      <c r="B116" s="26"/>
      <c r="C116" s="20" t="s">
        <v>30</v>
      </c>
      <c r="D116" s="21">
        <v>2800000</v>
      </c>
      <c r="E116" s="8">
        <f>897965+502035+99980+98895+97710+99646</f>
        <v>1796231</v>
      </c>
      <c r="F116" s="27"/>
    </row>
    <row r="117" spans="1:6" s="19" customFormat="1" ht="31.5" customHeight="1">
      <c r="A117" s="26"/>
      <c r="B117" s="26"/>
      <c r="C117" s="20" t="s">
        <v>31</v>
      </c>
      <c r="D117" s="21">
        <v>300000</v>
      </c>
      <c r="E117" s="8">
        <f>99969.6+87708+4950</f>
        <v>192627.6</v>
      </c>
      <c r="F117" s="27"/>
    </row>
    <row r="118" spans="1:6" s="19" customFormat="1" ht="27.75" customHeight="1">
      <c r="A118" s="26"/>
      <c r="B118" s="26"/>
      <c r="C118" s="20" t="s">
        <v>39</v>
      </c>
      <c r="D118" s="21">
        <v>329343</v>
      </c>
      <c r="E118" s="8">
        <v>329343</v>
      </c>
      <c r="F118" s="27"/>
    </row>
    <row r="119" spans="1:6" s="19" customFormat="1" ht="31.5" customHeight="1">
      <c r="A119" s="26"/>
      <c r="B119" s="26"/>
      <c r="C119" s="20" t="s">
        <v>32</v>
      </c>
      <c r="D119" s="21">
        <v>108000</v>
      </c>
      <c r="E119" s="8">
        <v>0</v>
      </c>
      <c r="F119" s="27"/>
    </row>
    <row r="120" spans="1:6" s="19" customFormat="1" ht="16.5" customHeight="1">
      <c r="A120" s="26"/>
      <c r="B120" s="26"/>
      <c r="C120" s="20" t="s">
        <v>33</v>
      </c>
      <c r="D120" s="21">
        <v>250000</v>
      </c>
      <c r="E120" s="8">
        <v>0</v>
      </c>
      <c r="F120" s="27"/>
    </row>
    <row r="121" spans="1:6" s="19" customFormat="1" ht="35.25" customHeight="1">
      <c r="A121" s="26"/>
      <c r="B121" s="26"/>
      <c r="C121" s="20" t="s">
        <v>155</v>
      </c>
      <c r="D121" s="21">
        <v>200000</v>
      </c>
      <c r="E121" s="8">
        <v>0</v>
      </c>
      <c r="F121" s="27"/>
    </row>
    <row r="122" spans="1:6" s="19" customFormat="1" ht="27.75" customHeight="1">
      <c r="A122" s="26"/>
      <c r="B122" s="26"/>
      <c r="C122" s="20" t="s">
        <v>38</v>
      </c>
      <c r="D122" s="8">
        <v>513906</v>
      </c>
      <c r="E122" s="8">
        <f>84700+69930+99899.8+29970+28356+99900+85950+14300</f>
        <v>513005.8</v>
      </c>
      <c r="F122" s="27"/>
    </row>
    <row r="123" spans="1:6" s="19" customFormat="1" ht="15.75" customHeight="1">
      <c r="A123" s="26" t="s">
        <v>2</v>
      </c>
      <c r="B123" s="26">
        <v>7952300</v>
      </c>
      <c r="C123" s="10" t="s">
        <v>51</v>
      </c>
      <c r="D123" s="8">
        <f>SUM(D125:D125)</f>
        <v>9894174.1</v>
      </c>
      <c r="E123" s="8">
        <f>SUM(E125:E125)</f>
        <v>9443664.08</v>
      </c>
      <c r="F123" s="27" t="s">
        <v>74</v>
      </c>
    </row>
    <row r="124" spans="1:6" s="19" customFormat="1" ht="18" customHeight="1">
      <c r="A124" s="26"/>
      <c r="B124" s="26"/>
      <c r="C124" s="10" t="s">
        <v>58</v>
      </c>
      <c r="D124" s="8"/>
      <c r="E124" s="8"/>
      <c r="F124" s="27"/>
    </row>
    <row r="125" spans="1:6" s="19" customFormat="1" ht="42.75" customHeight="1">
      <c r="A125" s="26"/>
      <c r="B125" s="26"/>
      <c r="C125" s="7" t="s">
        <v>3</v>
      </c>
      <c r="D125" s="8">
        <v>9894174.1</v>
      </c>
      <c r="E125" s="8">
        <v>9443664.08</v>
      </c>
      <c r="F125" s="27"/>
    </row>
    <row r="126" spans="1:6" s="19" customFormat="1" ht="12.75" customHeight="1">
      <c r="A126" s="26" t="s">
        <v>14</v>
      </c>
      <c r="B126" s="26">
        <v>7951600</v>
      </c>
      <c r="C126" s="10" t="s">
        <v>51</v>
      </c>
      <c r="D126" s="8">
        <f>SUM(D128:D140)</f>
        <v>3773500</v>
      </c>
      <c r="E126" s="8">
        <f>SUM(E128:E139)</f>
        <v>1272738.78</v>
      </c>
      <c r="F126" s="27" t="s">
        <v>153</v>
      </c>
    </row>
    <row r="127" spans="1:6" s="19" customFormat="1" ht="12.75">
      <c r="A127" s="26"/>
      <c r="B127" s="26"/>
      <c r="C127" s="10" t="s">
        <v>58</v>
      </c>
      <c r="D127" s="8"/>
      <c r="E127" s="8"/>
      <c r="F127" s="27"/>
    </row>
    <row r="128" spans="1:6" s="19" customFormat="1" ht="25.5">
      <c r="A128" s="26"/>
      <c r="B128" s="26"/>
      <c r="C128" s="11" t="s">
        <v>44</v>
      </c>
      <c r="D128" s="8">
        <v>230030</v>
      </c>
      <c r="E128" s="8">
        <v>230030</v>
      </c>
      <c r="F128" s="27"/>
    </row>
    <row r="129" spans="1:6" s="19" customFormat="1" ht="25.5">
      <c r="A129" s="26"/>
      <c r="B129" s="26"/>
      <c r="C129" s="11" t="s">
        <v>138</v>
      </c>
      <c r="D129" s="8">
        <v>65600</v>
      </c>
      <c r="E129" s="8">
        <v>65600</v>
      </c>
      <c r="F129" s="27"/>
    </row>
    <row r="130" spans="1:6" s="19" customFormat="1" ht="25.5">
      <c r="A130" s="26"/>
      <c r="B130" s="26"/>
      <c r="C130" s="11" t="s">
        <v>45</v>
      </c>
      <c r="D130" s="8">
        <v>95400</v>
      </c>
      <c r="E130" s="8">
        <v>95400</v>
      </c>
      <c r="F130" s="27"/>
    </row>
    <row r="131" spans="1:6" s="19" customFormat="1" ht="25.5">
      <c r="A131" s="26"/>
      <c r="B131" s="26"/>
      <c r="C131" s="11" t="s">
        <v>133</v>
      </c>
      <c r="D131" s="8">
        <v>119000</v>
      </c>
      <c r="E131" s="8">
        <v>119000</v>
      </c>
      <c r="F131" s="27"/>
    </row>
    <row r="132" spans="1:6" s="19" customFormat="1" ht="25.5">
      <c r="A132" s="26"/>
      <c r="B132" s="26"/>
      <c r="C132" s="11" t="s">
        <v>139</v>
      </c>
      <c r="D132" s="8">
        <v>65600</v>
      </c>
      <c r="E132" s="8">
        <v>65526.02</v>
      </c>
      <c r="F132" s="27"/>
    </row>
    <row r="133" spans="1:6" s="19" customFormat="1" ht="25.5">
      <c r="A133" s="26"/>
      <c r="B133" s="26"/>
      <c r="C133" s="11" t="s">
        <v>140</v>
      </c>
      <c r="D133" s="8">
        <v>95400</v>
      </c>
      <c r="E133" s="8">
        <v>95400</v>
      </c>
      <c r="F133" s="27"/>
    </row>
    <row r="134" spans="1:6" s="19" customFormat="1" ht="25.5">
      <c r="A134" s="26"/>
      <c r="B134" s="26"/>
      <c r="C134" s="11" t="s">
        <v>134</v>
      </c>
      <c r="D134" s="8">
        <v>525000</v>
      </c>
      <c r="E134" s="8">
        <v>349843.76</v>
      </c>
      <c r="F134" s="27"/>
    </row>
    <row r="135" spans="1:6" s="19" customFormat="1" ht="30.75" customHeight="1">
      <c r="A135" s="26"/>
      <c r="B135" s="26"/>
      <c r="C135" s="11" t="s">
        <v>141</v>
      </c>
      <c r="D135" s="8">
        <v>70000</v>
      </c>
      <c r="E135" s="8">
        <v>70000</v>
      </c>
      <c r="F135" s="27"/>
    </row>
    <row r="136" spans="1:6" s="19" customFormat="1" ht="25.5">
      <c r="A136" s="26"/>
      <c r="B136" s="26"/>
      <c r="C136" s="11" t="s">
        <v>142</v>
      </c>
      <c r="D136" s="8">
        <v>58970</v>
      </c>
      <c r="E136" s="8">
        <v>58970</v>
      </c>
      <c r="F136" s="27"/>
    </row>
    <row r="137" spans="1:6" s="19" customFormat="1" ht="28.5" customHeight="1">
      <c r="A137" s="26"/>
      <c r="B137" s="26"/>
      <c r="C137" s="11" t="s">
        <v>135</v>
      </c>
      <c r="D137" s="8">
        <v>54500</v>
      </c>
      <c r="E137" s="8">
        <v>53000</v>
      </c>
      <c r="F137" s="27"/>
    </row>
    <row r="138" spans="1:6" s="19" customFormat="1" ht="30.75" customHeight="1">
      <c r="A138" s="26"/>
      <c r="B138" s="26"/>
      <c r="C138" s="11" t="s">
        <v>136</v>
      </c>
      <c r="D138" s="8">
        <v>17000</v>
      </c>
      <c r="E138" s="8">
        <v>17000</v>
      </c>
      <c r="F138" s="27"/>
    </row>
    <row r="139" spans="1:6" s="19" customFormat="1" ht="48" customHeight="1">
      <c r="A139" s="26"/>
      <c r="B139" s="26"/>
      <c r="C139" s="11" t="s">
        <v>137</v>
      </c>
      <c r="D139" s="8">
        <v>53000</v>
      </c>
      <c r="E139" s="8">
        <v>52969</v>
      </c>
      <c r="F139" s="27"/>
    </row>
    <row r="140" spans="1:6" s="19" customFormat="1" ht="27" customHeight="1">
      <c r="A140" s="26"/>
      <c r="B140" s="26"/>
      <c r="C140" s="11" t="s">
        <v>46</v>
      </c>
      <c r="D140" s="8">
        <v>2324000</v>
      </c>
      <c r="E140" s="8">
        <v>0</v>
      </c>
      <c r="F140" s="27"/>
    </row>
    <row r="141" spans="1:6" s="19" customFormat="1" ht="27.75" customHeight="1">
      <c r="A141" s="26" t="s">
        <v>75</v>
      </c>
      <c r="B141" s="26">
        <v>7953200</v>
      </c>
      <c r="C141" s="10" t="s">
        <v>51</v>
      </c>
      <c r="D141" s="8">
        <f>SUM(D143:D158)</f>
        <v>5476839</v>
      </c>
      <c r="E141" s="8">
        <f>SUM(E143:E158)</f>
        <v>4615117.42</v>
      </c>
      <c r="F141" s="27" t="s">
        <v>154</v>
      </c>
    </row>
    <row r="142" spans="1:6" s="19" customFormat="1" ht="18" customHeight="1">
      <c r="A142" s="26"/>
      <c r="B142" s="26"/>
      <c r="C142" s="9" t="s">
        <v>157</v>
      </c>
      <c r="D142" s="8"/>
      <c r="E142" s="8"/>
      <c r="F142" s="27"/>
    </row>
    <row r="143" spans="1:6" s="19" customFormat="1" ht="27.75" customHeight="1">
      <c r="A143" s="26"/>
      <c r="B143" s="26"/>
      <c r="C143" s="7" t="s">
        <v>91</v>
      </c>
      <c r="D143" s="8">
        <v>20000</v>
      </c>
      <c r="E143" s="8">
        <v>20000</v>
      </c>
      <c r="F143" s="27"/>
    </row>
    <row r="144" spans="1:6" s="19" customFormat="1" ht="52.5" customHeight="1">
      <c r="A144" s="26"/>
      <c r="B144" s="26"/>
      <c r="C144" s="7" t="s">
        <v>81</v>
      </c>
      <c r="D144" s="22">
        <v>31000</v>
      </c>
      <c r="E144" s="22">
        <f>1126+20000+12040-2166</f>
        <v>31000</v>
      </c>
      <c r="F144" s="27"/>
    </row>
    <row r="145" spans="1:6" s="19" customFormat="1" ht="26.25" customHeight="1">
      <c r="A145" s="26"/>
      <c r="B145" s="26"/>
      <c r="C145" s="7" t="s">
        <v>76</v>
      </c>
      <c r="D145" s="8">
        <v>115050</v>
      </c>
      <c r="E145" s="8">
        <f>13490+7349+8931+450+1550+15800+400+12354+20000+20000+1116+600+1600+18000+3850+1600-12040</f>
        <v>115050</v>
      </c>
      <c r="F145" s="27"/>
    </row>
    <row r="146" spans="1:6" s="19" customFormat="1" ht="12.75" customHeight="1">
      <c r="A146" s="26"/>
      <c r="B146" s="26"/>
      <c r="C146" s="7" t="s">
        <v>77</v>
      </c>
      <c r="D146" s="8">
        <v>20000</v>
      </c>
      <c r="E146" s="8">
        <f>1400+600+1400+600+2166+6000</f>
        <v>12166</v>
      </c>
      <c r="F146" s="27"/>
    </row>
    <row r="147" spans="1:6" s="19" customFormat="1" ht="19.5" customHeight="1">
      <c r="A147" s="26"/>
      <c r="B147" s="26"/>
      <c r="C147" s="7" t="s">
        <v>78</v>
      </c>
      <c r="D147" s="8">
        <v>202500</v>
      </c>
      <c r="E147" s="8">
        <f>4500+4500+4500+4500+4500+4500+4500+4500+4500+4500+4500+4500+4500+4500+49500+49500+45000-4500</f>
        <v>202500</v>
      </c>
      <c r="F147" s="27"/>
    </row>
    <row r="148" spans="1:6" s="19" customFormat="1" ht="12.75">
      <c r="A148" s="26"/>
      <c r="B148" s="26"/>
      <c r="C148" s="7" t="s">
        <v>79</v>
      </c>
      <c r="D148" s="8">
        <v>1182387</v>
      </c>
      <c r="E148" s="8">
        <f>21710+69300+1648+69704+99996+99996+29700+99999+50000+13152+19000+99500+55232+29171+79998.99+56000+99999+22000+36913.38</f>
        <v>1053019.3699999999</v>
      </c>
      <c r="F148" s="27"/>
    </row>
    <row r="149" spans="1:6" s="19" customFormat="1" ht="12.75">
      <c r="A149" s="26"/>
      <c r="B149" s="26"/>
      <c r="C149" s="7" t="s">
        <v>82</v>
      </c>
      <c r="D149" s="8">
        <v>155100</v>
      </c>
      <c r="E149" s="8">
        <f>23000+23000+23000+23000+23000+17100</f>
        <v>132100</v>
      </c>
      <c r="F149" s="27"/>
    </row>
    <row r="150" spans="1:6" s="19" customFormat="1" ht="28.5" customHeight="1">
      <c r="A150" s="26"/>
      <c r="B150" s="26"/>
      <c r="C150" s="7" t="s">
        <v>83</v>
      </c>
      <c r="D150" s="8">
        <v>666199.2</v>
      </c>
      <c r="E150" s="8">
        <f>44999.26+10448+88552+15420+5580+24790+22000+29600+15295+22105+54960+76895+41680+2910+5410</f>
        <v>460644.26</v>
      </c>
      <c r="F150" s="27"/>
    </row>
    <row r="151" spans="1:6" s="19" customFormat="1" ht="12.75">
      <c r="A151" s="26"/>
      <c r="B151" s="26"/>
      <c r="C151" s="7" t="s">
        <v>80</v>
      </c>
      <c r="D151" s="8">
        <v>1000000</v>
      </c>
      <c r="E151" s="8">
        <f>39950+40112.4+8590+75654+83910+78554+81834+85164+61271.28+22728.72+76090+166+72456+86000+89446+82836+11300</f>
        <v>996062.4</v>
      </c>
      <c r="F151" s="27"/>
    </row>
    <row r="152" spans="1:6" s="19" customFormat="1" ht="38.25">
      <c r="A152" s="26"/>
      <c r="B152" s="26"/>
      <c r="C152" s="7" t="s">
        <v>84</v>
      </c>
      <c r="D152" s="8">
        <v>360374.79</v>
      </c>
      <c r="E152" s="8">
        <f>28000+30300+6500+40000.8+41300.7+13000+15400+17143.2+17700.3+6600+12000+22000+6600+22000+14314</f>
        <v>292859</v>
      </c>
      <c r="F152" s="27"/>
    </row>
    <row r="153" spans="1:6" s="19" customFormat="1" ht="38.25">
      <c r="A153" s="26"/>
      <c r="B153" s="26"/>
      <c r="C153" s="7" t="s">
        <v>85</v>
      </c>
      <c r="D153" s="8">
        <v>1120200</v>
      </c>
      <c r="E153" s="8">
        <f>72000+99997+99996+51810+99997+50000+58000+19999.99+24000+85900+46210.29+50000+30000+40000+7686+48960-20000</f>
        <v>864556.28</v>
      </c>
      <c r="F153" s="27"/>
    </row>
    <row r="154" spans="1:6" s="19" customFormat="1" ht="12.75">
      <c r="A154" s="26"/>
      <c r="B154" s="26"/>
      <c r="C154" s="7" t="s">
        <v>86</v>
      </c>
      <c r="D154" s="8">
        <v>9600</v>
      </c>
      <c r="E154" s="8">
        <v>9600</v>
      </c>
      <c r="F154" s="27"/>
    </row>
    <row r="155" spans="1:6" s="19" customFormat="1" ht="25.5">
      <c r="A155" s="26"/>
      <c r="B155" s="26"/>
      <c r="C155" s="7" t="s">
        <v>87</v>
      </c>
      <c r="D155" s="8">
        <v>108200</v>
      </c>
      <c r="E155" s="23">
        <f>15400+6600+1999.99+16000+24406+2000+17400+2604+2000+4500</f>
        <v>92909.99</v>
      </c>
      <c r="F155" s="27"/>
    </row>
    <row r="156" spans="1:6" s="19" customFormat="1" ht="25.5">
      <c r="A156" s="26"/>
      <c r="B156" s="26"/>
      <c r="C156" s="7" t="s">
        <v>88</v>
      </c>
      <c r="D156" s="8">
        <v>272000</v>
      </c>
      <c r="E156" s="8">
        <f>5305+99527+42540.62+75000</f>
        <v>222372.62</v>
      </c>
      <c r="F156" s="27"/>
    </row>
    <row r="157" spans="1:6" s="19" customFormat="1" ht="12.75">
      <c r="A157" s="26"/>
      <c r="B157" s="26"/>
      <c r="C157" s="7" t="s">
        <v>89</v>
      </c>
      <c r="D157" s="8">
        <v>40000</v>
      </c>
      <c r="E157" s="8">
        <f>10000+30000</f>
        <v>40000</v>
      </c>
      <c r="F157" s="27"/>
    </row>
    <row r="158" spans="1:6" s="19" customFormat="1" ht="25.5">
      <c r="A158" s="26"/>
      <c r="B158" s="26"/>
      <c r="C158" s="7" t="s">
        <v>90</v>
      </c>
      <c r="D158" s="8">
        <v>174228.01</v>
      </c>
      <c r="E158" s="8">
        <f>4396+15904+1884+6816+12000+15599+7154+6524.5</f>
        <v>70277.5</v>
      </c>
      <c r="F158" s="27"/>
    </row>
    <row r="159" spans="1:6" s="19" customFormat="1" ht="27.75" customHeight="1">
      <c r="A159" s="26" t="s">
        <v>92</v>
      </c>
      <c r="B159" s="26">
        <v>7951600</v>
      </c>
      <c r="C159" s="10" t="s">
        <v>51</v>
      </c>
      <c r="D159" s="8">
        <f>SUM(D161:D161)</f>
        <v>2347726.08</v>
      </c>
      <c r="E159" s="8">
        <f>SUM(E161:E161)</f>
        <v>2144058.42</v>
      </c>
      <c r="F159" s="27" t="s">
        <v>0</v>
      </c>
    </row>
    <row r="160" spans="1:6" s="19" customFormat="1" ht="23.25" customHeight="1">
      <c r="A160" s="26"/>
      <c r="B160" s="26"/>
      <c r="C160" s="10" t="s">
        <v>58</v>
      </c>
      <c r="D160" s="8"/>
      <c r="E160" s="8"/>
      <c r="F160" s="27"/>
    </row>
    <row r="161" spans="1:6" s="19" customFormat="1" ht="32.25" customHeight="1">
      <c r="A161" s="26"/>
      <c r="B161" s="26"/>
      <c r="C161" s="11" t="s">
        <v>42</v>
      </c>
      <c r="D161" s="8">
        <v>2347726.08</v>
      </c>
      <c r="E161" s="8">
        <v>2144058.42</v>
      </c>
      <c r="F161" s="27"/>
    </row>
  </sheetData>
  <sheetProtection/>
  <mergeCells count="60">
    <mergeCell ref="F123:F125"/>
    <mergeCell ref="F126:F140"/>
    <mergeCell ref="A98:A118"/>
    <mergeCell ref="F141:F158"/>
    <mergeCell ref="A159:A161"/>
    <mergeCell ref="B159:B161"/>
    <mergeCell ref="F159:F161"/>
    <mergeCell ref="B141:B158"/>
    <mergeCell ref="A141:A158"/>
    <mergeCell ref="A28:A31"/>
    <mergeCell ref="B28:B31"/>
    <mergeCell ref="F28:F31"/>
    <mergeCell ref="A126:A140"/>
    <mergeCell ref="B126:B140"/>
    <mergeCell ref="B76:B92"/>
    <mergeCell ref="F76:F92"/>
    <mergeCell ref="A76:A92"/>
    <mergeCell ref="A123:A125"/>
    <mergeCell ref="B123:B125"/>
    <mergeCell ref="A9:B10"/>
    <mergeCell ref="A11:A23"/>
    <mergeCell ref="B11:B23"/>
    <mergeCell ref="F11:F23"/>
    <mergeCell ref="A32:A34"/>
    <mergeCell ref="B32:B34"/>
    <mergeCell ref="F32:F34"/>
    <mergeCell ref="A24:A27"/>
    <mergeCell ref="B24:B27"/>
    <mergeCell ref="F24:F27"/>
    <mergeCell ref="D4:E4"/>
    <mergeCell ref="A5:F5"/>
    <mergeCell ref="A6:A7"/>
    <mergeCell ref="B6:B7"/>
    <mergeCell ref="C6:C7"/>
    <mergeCell ref="D6:D7"/>
    <mergeCell ref="E6:E7"/>
    <mergeCell ref="F6:F7"/>
    <mergeCell ref="B35:B47"/>
    <mergeCell ref="F35:F47"/>
    <mergeCell ref="A35:A47"/>
    <mergeCell ref="A48:A59"/>
    <mergeCell ref="B48:B59"/>
    <mergeCell ref="F48:F59"/>
    <mergeCell ref="F63:F70"/>
    <mergeCell ref="A93:A97"/>
    <mergeCell ref="B93:B97"/>
    <mergeCell ref="F93:F97"/>
    <mergeCell ref="F71:F75"/>
    <mergeCell ref="A71:A75"/>
    <mergeCell ref="B71:B75"/>
    <mergeCell ref="B98:B118"/>
    <mergeCell ref="F98:F118"/>
    <mergeCell ref="A119:A122"/>
    <mergeCell ref="B119:B122"/>
    <mergeCell ref="F119:F122"/>
    <mergeCell ref="A60:A62"/>
    <mergeCell ref="B60:B62"/>
    <mergeCell ref="F60:F62"/>
    <mergeCell ref="A63:A70"/>
    <mergeCell ref="B63:B70"/>
  </mergeCells>
  <printOptions/>
  <pageMargins left="0.23" right="0.16" top="0.14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obraz</cp:lastModifiedBy>
  <cp:lastPrinted>2013-02-08T07:14:41Z</cp:lastPrinted>
  <dcterms:created xsi:type="dcterms:W3CDTF">2008-02-11T11:36:56Z</dcterms:created>
  <dcterms:modified xsi:type="dcterms:W3CDTF">2013-02-13T11:23:55Z</dcterms:modified>
  <cp:category/>
  <cp:version/>
  <cp:contentType/>
  <cp:contentStatus/>
</cp:coreProperties>
</file>